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<sst xmlns="http://schemas.openxmlformats.org/spreadsheetml/2006/main" count="80" uniqueCount="76">
  <si>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</si>
  <si>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</si>
  <si>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</si>
  <si>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</si>
  <si>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</si>
  <si>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</si>
  <si>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</si>
  <si>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件名：［内装工事］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</si>
  <si>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</si>
  <si>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</si>
  <si>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</si>
  <si>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</si>
  <si>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</si>
  <si>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</si>
  <si>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</si>
  <si>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</si>
  <si>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</si>
  <si>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</si>
  <si>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</si>
  <si>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</si>
  <si>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</si>
  <si>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</si>
  <si>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</si>
  <si>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</si>
  <si>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</si>
  <si>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LGS 間仕切り下地・石膏ボード両面張り</t>
  </si>
  <si>
    <t>㎡</t>
  </si>
  <si>
    <t>参考：7千〜1万2千円／㎡</t>
  </si>
  <si>
    <t>システム天井（岩綿吸音板）</t>
  </si>
  <si>
    <t>参考：6千〜1万円／㎡</t>
  </si>
  <si>
    <t>床仕上げ（タイルカーペット・長尺シート）</t>
  </si>
  <si>
    <t>参考：4千〜8千円／㎡</t>
  </si>
  <si>
    <t>建具（扉・枠・金物）</t>
  </si>
  <si>
    <t>箇所</t>
  </si>
  <si>
    <t>参考：8万〜20万円／箇所</t>
  </si>
  <si>
    <t>電気設備工事（照明・コンセント）</t>
  </si>
  <si>
    <t>式</t>
  </si>
  <si>
    <t>参考：50万〜150万円</t>
  </si>
  <si>
    <t>夜間作業割増</t>
  </si>
  <si>
    <t>夜</t>
  </si>
  <si>
    <t>参考：3万〜8万円／夜</t>
  </si>
  <si>
    <t>お支払い条件</t>
  </si>
  <si>
    <t>小計（税抜）</t>
  </si>
  <si>
    <t>契約時に 20% 程度の前金、下地完了・仕上げ完了で出来高請求、残金はお引渡しと手直し完了後とするのが一般的です。変更は書面で金額を確認してから着手します。有効期限は 1 か月。インボイスの登録番号と消費税額も記載します。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</si>
  <si>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</si>
  <si>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</si>
  <si>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</si>
  <si>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</si>
  <si>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</si>
  <si>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</si>
  <si>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</si>
  <si>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</si>
  <si>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</si>
  <si>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</si>
  <si>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</si>
  <si>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</si>
  <si>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</si>
  <si>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</si>
  <si>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</si>
  <si>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</si>
  <si>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</si>
  <si>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</si>
  <si>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</si>
  <si>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</si>
  <si>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</si>
  <si>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</si>
  <si>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・施工面積と、見積の根拠にした図面の版。</t>
  </si>
  <si>
    <t>・B 工事（ビル指定業者・テナント負担）と C 工事（自社施工）の区分、指定業者分を取りまとめるかどうか。</t>
  </si>
  <si>
    <t>・館内規則：作業時間帯、搬入用エレベーター、共用部の養生、産廃の搬出ルート。</t>
  </si>
  <si>
    <t>・仕上表：天井材・床材・クロス・建具金物のメーカーと品番。</t>
  </si>
  <si>
    <t>・消防関係などの届出の有無と、その費用が込みか別途か。</t>
  </si>
  <si>
    <t>よくある失敗</t>
  </si>
  <si>
    <t>・昼間作業で積算したのに、騒音作業は閉店後しか許されないビルだった。</t>
  </si>
  <si>
    <t>・ビルの工事申請料・エレベーター養生費・駐車場代を見込まず自社負担になる。</t>
  </si>
  <si>
    <t>・図面の版を書かず、レイアウト変更が「最初から含まれている」扱いになる。</t>
  </si>
  <si>
    <t>・既存天井やスプリンクラーヘッドを動かさない前提で、移設費が抜ける。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</si>
</sst>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3465000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60</v>
      </c>
      <c r="D15" s="18" t="s">
        <v>26</v>
      </c>
      <c r="E15" s="19">
        <v>7000</v>
      </c>
      <c r="F15" s="20">
        <v>0.1</v>
      </c>
      <c r="G15" s="19">
        <f>IF(OR(C15="",E15=""),"",C15*E15)</f>
        <v>420000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160</v>
      </c>
      <c r="D16" s="18" t="s">
        <v>26</v>
      </c>
      <c r="E16" s="19">
        <v>6000</v>
      </c>
      <c r="F16" s="20">
        <v>0.1</v>
      </c>
      <c r="G16" s="19">
        <f>IF(OR(C16="",E16=""),"",C16*E16)</f>
        <v>960000</v>
      </c>
      <c r="H16" s="21" t="s">
        <v>29</v>
      </c>
    </row>
    <row r="17" ht="32" customHeight="1" spans="1:8" x14ac:dyDescent="0.25">
      <c r="A17" s="15">
        <v>3</v>
      </c>
      <c r="B17" s="16" t="s">
        <v>30</v>
      </c>
      <c r="C17" s="17">
        <v>160</v>
      </c>
      <c r="D17" s="18" t="s">
        <v>26</v>
      </c>
      <c r="E17" s="19">
        <v>4000</v>
      </c>
      <c r="F17" s="20">
        <v>0.1</v>
      </c>
      <c r="G17" s="19">
        <f>IF(OR(C17="",E17=""),"",C17*E17)</f>
        <v>640000</v>
      </c>
      <c r="H17" s="21" t="s">
        <v>31</v>
      </c>
    </row>
    <row r="18" ht="20" customHeight="1" spans="1:8" x14ac:dyDescent="0.25">
      <c r="A18" s="15">
        <v>4</v>
      </c>
      <c r="B18" s="16" t="s">
        <v>32</v>
      </c>
      <c r="C18" s="17">
        <v>6</v>
      </c>
      <c r="D18" s="18" t="s">
        <v>33</v>
      </c>
      <c r="E18" s="19">
        <v>80000</v>
      </c>
      <c r="F18" s="20">
        <v>0.1</v>
      </c>
      <c r="G18" s="19">
        <f>IF(OR(C18="",E18=""),"",C18*E18)</f>
        <v>480000</v>
      </c>
      <c r="H18" s="21" t="s">
        <v>34</v>
      </c>
    </row>
    <row r="19" ht="32" customHeight="1" spans="1:8" x14ac:dyDescent="0.25">
      <c r="A19" s="15">
        <v>5</v>
      </c>
      <c r="B19" s="16" t="s">
        <v>35</v>
      </c>
      <c r="C19" s="17">
        <v>1</v>
      </c>
      <c r="D19" s="18" t="s">
        <v>36</v>
      </c>
      <c r="E19" s="19">
        <v>500000</v>
      </c>
      <c r="F19" s="20">
        <v>0.1</v>
      </c>
      <c r="G19" s="19">
        <f>IF(OR(C19="",E19=""),"",C19*E19)</f>
        <v>500000</v>
      </c>
      <c r="H19" s="21" t="s">
        <v>37</v>
      </c>
    </row>
    <row r="20" ht="20" customHeight="1" spans="1:8" x14ac:dyDescent="0.25">
      <c r="A20" s="15">
        <v>6</v>
      </c>
      <c r="B20" s="16" t="s">
        <v>38</v>
      </c>
      <c r="C20" s="17">
        <v>5</v>
      </c>
      <c r="D20" s="18" t="s">
        <v>39</v>
      </c>
      <c r="E20" s="19">
        <v>30000</v>
      </c>
      <c r="F20" s="20">
        <v>0.1</v>
      </c>
      <c r="G20" s="19">
        <f>IF(OR(C20="",E20=""),"",C20*E20)</f>
        <v>150000</v>
      </c>
      <c r="H20" s="21" t="s">
        <v>40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41</v>
      </c>
      <c r="B27" s="9"/>
      <c r="C27" s="9"/>
      <c r="D27" s="9"/>
      <c r="E27" s="23" t="s">
        <v>42</v>
      </c>
      <c r="F27" s="23"/>
      <c r="G27" s="19">
        <f>SUM(G15:G25)</f>
        <v>3150000</v>
      </c>
    </row>
    <row r="28" spans="1:7" x14ac:dyDescent="0.25">
      <c r="A28" s="24" t="s">
        <v>43</v>
      </c>
      <c r="B28" s="24"/>
      <c r="C28" s="24"/>
      <c r="D28" s="24"/>
      <c r="E28" s="23" t="s">
        <v>44</v>
      </c>
      <c r="F28" s="23"/>
      <c r="G28" s="19">
        <f>SUMIF(F15:F25,0.1,G15:G25)</f>
        <v>3150000</v>
      </c>
    </row>
    <row r="29" spans="1:7" x14ac:dyDescent="0.25">
      <c r="A29" s="24"/>
      <c r="B29" s="24"/>
      <c r="C29" s="24"/>
      <c r="D29" s="24"/>
      <c r="E29" s="23" t="s">
        <v>45</v>
      </c>
      <c r="F29" s="23"/>
      <c r="G29" s="19">
        <f>ROUNDDOWN(G28*0.1,0)</f>
        <v>315000</v>
      </c>
    </row>
    <row r="30" spans="1:7" x14ac:dyDescent="0.25">
      <c r="A30" s="24"/>
      <c r="B30" s="24"/>
      <c r="C30" s="24"/>
      <c r="D30" s="24"/>
      <c r="E30" s="23" t="s">
        <v>46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47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48</v>
      </c>
      <c r="F32" s="25"/>
      <c r="G32" s="26">
        <f>G27+G29+G31</f>
        <v>3465000</v>
      </c>
    </row>
    <row r="33" spans="1:7" x14ac:dyDescent="0.25">
      <c r="A33" s="24"/>
      <c r="B33" s="24"/>
      <c r="C33" s="24"/>
      <c r="D33" s="24"/>
      <c r="E33" s="23" t="s">
        <v>49</v>
      </c>
      <c r="F33" s="23"/>
      <c r="G33" s="27">
        <v>0.2</v>
      </c>
    </row>
    <row r="34" spans="1:7" x14ac:dyDescent="0.25">
      <c r="A34" s="24"/>
      <c r="B34" s="24"/>
      <c r="C34" s="24"/>
      <c r="D34" s="24"/>
      <c r="E34" s="23" t="s">
        <v>50</v>
      </c>
      <c r="F34" s="23"/>
      <c r="G34" s="19">
        <f>ROUNDDOWN(G32*G33,0)</f>
        <v>693000</v>
      </c>
    </row>
    <row r="35" spans="1:7" x14ac:dyDescent="0.25">
      <c r="A35" s="24"/>
      <c r="B35" s="24"/>
      <c r="C35" s="24"/>
      <c r="D35" s="24"/>
      <c r="E35" s="23" t="s">
        <v>51</v>
      </c>
      <c r="F35" s="23"/>
      <c r="G35" s="19">
        <f>G32-G34</f>
        <v>2772000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52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53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54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55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56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57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58</v>
      </c>
      <c r="B1" s="30"/>
    </row>
    <row r="2" ht="18" customHeight="1" spans="1:2" x14ac:dyDescent="0.25">
      <c r="A2" s="31" t="s">
        <v>59</v>
      </c>
      <c r="B2" s="32" t="s">
        <v>60</v>
      </c>
    </row>
    <row r="3" ht="33" customHeight="1" spans="1:2" x14ac:dyDescent="0.25">
      <c r="A3" s="31" t="s">
        <v>61</v>
      </c>
      <c r="B3" s="32" t="s">
        <v>62</v>
      </c>
    </row>
    <row r="4" ht="33" customHeight="1" spans="1:2" x14ac:dyDescent="0.25">
      <c r="A4" s="31" t="s">
        <v>63</v>
      </c>
      <c r="B4" s="32" t="s">
        <v>64</v>
      </c>
    </row>
    <row r="6" ht="18" customHeight="1" spans="1:2" x14ac:dyDescent="0.25">
      <c r="A6" s="33" t="s">
        <v>65</v>
      </c>
      <c r="B6" s="33"/>
    </row>
    <row r="7" ht="18" customHeight="1" spans="2:2" x14ac:dyDescent="0.25">
      <c r="B7" s="32" t="s">
        <v>66</v>
      </c>
    </row>
    <row r="8" ht="33" customHeight="1" spans="2:2" x14ac:dyDescent="0.25">
      <c r="B8" s="32" t="s">
        <v>67</v>
      </c>
    </row>
    <row r="9" ht="18" customHeight="1" spans="2:2" x14ac:dyDescent="0.25">
      <c r="B9" s="32" t="s">
        <v>68</v>
      </c>
    </row>
    <row r="10" ht="18" customHeight="1" spans="2:2" x14ac:dyDescent="0.25">
      <c r="B10" s="32" t="s">
        <v>69</v>
      </c>
    </row>
    <row r="11" ht="18" customHeight="1" spans="2:2" x14ac:dyDescent="0.25">
      <c r="B11" s="32" t="s">
        <v>70</v>
      </c>
    </row>
    <row r="13" ht="18" customHeight="1" spans="1:2" x14ac:dyDescent="0.25">
      <c r="A13" s="33" t="s">
        <v>71</v>
      </c>
      <c r="B13" s="33"/>
    </row>
    <row r="14" ht="18" customHeight="1" spans="2:2" x14ac:dyDescent="0.25">
      <c r="B14" s="32" t="s">
        <v>72</v>
      </c>
    </row>
    <row r="15" ht="18" customHeight="1" spans="2:2" x14ac:dyDescent="0.25">
      <c r="B15" s="32" t="s">
        <v>73</v>
      </c>
    </row>
    <row r="16" ht="18" customHeight="1" spans="2:2" x14ac:dyDescent="0.25">
      <c r="B16" s="32" t="s">
        <v>74</v>
      </c>
    </row>
    <row r="17" ht="18" customHeight="1" spans="2:2" x14ac:dyDescent="0.25">
      <c r="B17" s="32" t="s">
        <v>75</v>
      </c>
    </row>
    <row r="19" spans="1:2" x14ac:dyDescent="0.25">
      <c r="A19" s="34" t="s">
        <v>57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内装工事の見積書テンプレート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