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<sst xmlns="http://schemas.openxmlformats.org/spreadsheetml/2006/main" count="79" uniqueCount="76">
  <si>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</si>
  <si>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</si>
  <si>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</si>
  <si>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</si>
  <si>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</si>
  <si>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</si>
  <si>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</si>
  <si>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件名：［窓・サッシ工事］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</si>
  <si>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</si>
  <si>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</si>
  <si>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</si>
  <si>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</si>
  <si>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</si>
  <si>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</si>
  <si>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</si>
  <si>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</si>
  <si>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</si>
  <si>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</si>
  <si>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</si>
  <si>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</si>
  <si>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</si>
  <si>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</si>
  <si>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</si>
  <si>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</si>
  <si>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</si>
  <si>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現地調査・採寸</t>
  </si>
  <si>
    <t>回</t>
  </si>
  <si>
    <t>参考：込み</t>
  </si>
  <si>
    <t>内窓取付（樹脂枠・複層ガラス）</t>
  </si>
  <si>
    <t>窓</t>
  </si>
  <si>
    <t>参考：5万〜12万円／窓</t>
  </si>
  <si>
    <t>カバー工法サッシ交換（掃き出し窓）</t>
  </si>
  <si>
    <t>参考：20万〜45万円／窓</t>
  </si>
  <si>
    <t>Low-E 複層ガラスへの交換</t>
  </si>
  <si>
    <t>枚</t>
  </si>
  <si>
    <t>参考：3万〜8万円／枚</t>
  </si>
  <si>
    <t>外部シーリング打ち替え</t>
  </si>
  <si>
    <t>m</t>
  </si>
  <si>
    <t>参考：900〜1,800円／m</t>
  </si>
  <si>
    <t>既存サッシ・ガラス撤去処分</t>
  </si>
  <si>
    <t>式</t>
  </si>
  <si>
    <t>参考：1万〜4万円</t>
  </si>
  <si>
    <t>お支払い条件</t>
  </si>
  <si>
    <t>小計（税抜）</t>
  </si>
  <si>
    <t>サッシ・内窓は受注生産のため、発注時に 50% の前金をいただき、製作開始後のキャンセルはお受けできません。残金は取付完了と開閉確認の後にお支払いください。有効期限は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</si>
  <si>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</si>
  <si>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</si>
  <si>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</si>
  <si>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</si>
  <si>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</si>
  <si>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</si>
  <si>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</si>
  <si>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</si>
  <si>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</si>
  <si>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</si>
  <si>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</si>
  <si>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</si>
  <si>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</si>
  <si>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</si>
  <si>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</si>
  <si>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</si>
  <si>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</si>
  <si>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</si>
  <si>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</si>
  <si>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</si>
  <si>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</si>
  <si>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</si>
  <si>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・窓ごとの場所・寸法・開き方と、採用する工法（内窓・カバー工法・ガラス交換）。</t>
  </si>
  <si>
    <t>・サッシとガラスのメーカー・品番、ガラス構成（Low-E・アルゴンガス入りなど）。</t>
  </si>
  <si>
    <t>・マンションの場合、サッシ交換に管理組合の承認が要るかを事前に確認済みか。</t>
  </si>
  <si>
    <t>・受注生産の納期と、網戸・カーテンレール移設の有無。</t>
  </si>
  <si>
    <t>・補助金を使う場合、申請の可否と手続きをどちらが行うかをお客様と確認した旨。</t>
  </si>
  <si>
    <t>よくある失敗</t>
  </si>
  <si>
    <t>・内窓の取付に必要な枠の奥行きを測らず、付かない製品を発注する。</t>
  </si>
  <si>
    <t>・カーテンレールや窓枠との干渉を見落とし、当日に追加工事が発生する。</t>
  </si>
  <si>
    <t>・「結露がなくなる」「光熱費が下がる」と言い切り、効果を感じられないとクレームになる。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</si>
</sst>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932800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0</v>
      </c>
      <c r="F15" s="20">
        <v>0.1</v>
      </c>
      <c r="G15" s="19">
        <f>IF(OR(C15="",E15=""),"",C15*E15)</f>
        <v>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6</v>
      </c>
      <c r="D16" s="18" t="s">
        <v>29</v>
      </c>
      <c r="E16" s="19">
        <v>50000</v>
      </c>
      <c r="F16" s="20">
        <v>0.1</v>
      </c>
      <c r="G16" s="19">
        <f>IF(OR(C16="",E16=""),"",C16*E16)</f>
        <v>300000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2</v>
      </c>
      <c r="D17" s="18" t="s">
        <v>29</v>
      </c>
      <c r="E17" s="19">
        <v>200000</v>
      </c>
      <c r="F17" s="20">
        <v>0.1</v>
      </c>
      <c r="G17" s="19">
        <f>IF(OR(C17="",E17=""),"",C17*E17)</f>
        <v>400000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4</v>
      </c>
      <c r="D18" s="18" t="s">
        <v>34</v>
      </c>
      <c r="E18" s="19">
        <v>30000</v>
      </c>
      <c r="F18" s="20">
        <v>0.1</v>
      </c>
      <c r="G18" s="19">
        <f>IF(OR(C18="",E18=""),"",C18*E18)</f>
        <v>120000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20</v>
      </c>
      <c r="D19" s="18" t="s">
        <v>37</v>
      </c>
      <c r="E19" s="19">
        <v>900</v>
      </c>
      <c r="F19" s="20">
        <v>0.1</v>
      </c>
      <c r="G19" s="19">
        <f>IF(OR(C19="",E19=""),"",C19*E19)</f>
        <v>18000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</v>
      </c>
      <c r="D20" s="18" t="s">
        <v>40</v>
      </c>
      <c r="E20" s="19">
        <v>10000</v>
      </c>
      <c r="F20" s="20">
        <v>0.1</v>
      </c>
      <c r="G20" s="19">
        <f>IF(OR(C20="",E20=""),"",C20*E20)</f>
        <v>10000</v>
      </c>
      <c r="H20" s="21" t="s">
        <v>41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42</v>
      </c>
      <c r="B27" s="9"/>
      <c r="C27" s="9"/>
      <c r="D27" s="9"/>
      <c r="E27" s="23" t="s">
        <v>43</v>
      </c>
      <c r="F27" s="23"/>
      <c r="G27" s="19">
        <f>SUM(G15:G25)</f>
        <v>848000</v>
      </c>
    </row>
    <row r="28" spans="1:7" x14ac:dyDescent="0.25">
      <c r="A28" s="24" t="s">
        <v>44</v>
      </c>
      <c r="B28" s="24"/>
      <c r="C28" s="24"/>
      <c r="D28" s="24"/>
      <c r="E28" s="23" t="s">
        <v>45</v>
      </c>
      <c r="F28" s="23"/>
      <c r="G28" s="19">
        <f>SUMIF(F15:F25,0.1,G15:G25)</f>
        <v>848000</v>
      </c>
    </row>
    <row r="29" spans="1:7" x14ac:dyDescent="0.25">
      <c r="A29" s="24"/>
      <c r="B29" s="24"/>
      <c r="C29" s="24"/>
      <c r="D29" s="24"/>
      <c r="E29" s="23" t="s">
        <v>46</v>
      </c>
      <c r="F29" s="23"/>
      <c r="G29" s="19">
        <f>ROUNDDOWN(G28*0.1,0)</f>
        <v>84800</v>
      </c>
    </row>
    <row r="30" spans="1:7" x14ac:dyDescent="0.25">
      <c r="A30" s="24"/>
      <c r="B30" s="24"/>
      <c r="C30" s="24"/>
      <c r="D30" s="24"/>
      <c r="E30" s="23" t="s">
        <v>47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48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49</v>
      </c>
      <c r="F32" s="25"/>
      <c r="G32" s="26">
        <f>G27+G29+G31</f>
        <v>932800</v>
      </c>
    </row>
    <row r="33" spans="1:7" x14ac:dyDescent="0.25">
      <c r="A33" s="24"/>
      <c r="B33" s="24"/>
      <c r="C33" s="24"/>
      <c r="D33" s="24"/>
      <c r="E33" s="23" t="s">
        <v>50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51</v>
      </c>
      <c r="F34" s="23"/>
      <c r="G34" s="19">
        <f>ROUNDDOWN(G32*G33,0)</f>
        <v>466400</v>
      </c>
    </row>
    <row r="35" spans="1:7" x14ac:dyDescent="0.25">
      <c r="A35" s="24"/>
      <c r="B35" s="24"/>
      <c r="C35" s="24"/>
      <c r="D35" s="24"/>
      <c r="E35" s="23" t="s">
        <v>52</v>
      </c>
      <c r="F35" s="23"/>
      <c r="G35" s="19">
        <f>G32-G34</f>
        <v>466400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53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54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55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56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57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58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18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8" spans="1:2" x14ac:dyDescent="0.25">
      <c r="A18" s="34" t="s">
        <v>58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窓・サッシ工事の見積書テンプレート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